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Courses\Chapter 1. Models and Analysis\11. Option Models, Debt Structure, Portfolio\Credit Analysis and Merton Model\Merton Model KMV\"/>
    </mc:Choice>
  </mc:AlternateContent>
  <bookViews>
    <workbookView xWindow="0" yWindow="0" windowWidth="19200" windowHeight="7248"/>
  </bookViews>
  <sheets>
    <sheet name="Sheet1" sheetId="1" r:id="rId1"/>
  </sheets>
  <calcPr calcId="152511" calcMode="autoNoTable" iterate="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2" i="1" s="1"/>
  <c r="E7" i="1"/>
  <c r="E8" i="1" s="1"/>
  <c r="E19" i="1" l="1"/>
  <c r="E9" i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F15" i="1"/>
  <c r="F13" i="1" l="1"/>
  <c r="F14" i="1" l="1"/>
  <c r="G12" i="1" s="1"/>
  <c r="G15" i="1" s="1"/>
  <c r="G13" i="1" s="1"/>
  <c r="F19" i="1"/>
  <c r="F22" i="1" s="1"/>
  <c r="G14" i="1" l="1"/>
  <c r="H12" i="1" s="1"/>
  <c r="H15" i="1" s="1"/>
  <c r="H13" i="1" s="1"/>
  <c r="G19" i="1"/>
  <c r="G22" i="1" s="1"/>
  <c r="H14" i="1" l="1"/>
  <c r="I12" i="1" s="1"/>
  <c r="I15" i="1" s="1"/>
  <c r="I13" i="1" s="1"/>
  <c r="H19" i="1"/>
  <c r="H22" i="1" s="1"/>
  <c r="I14" i="1" l="1"/>
  <c r="J12" i="1" s="1"/>
  <c r="J15" i="1" s="1"/>
  <c r="J13" i="1" s="1"/>
  <c r="I19" i="1"/>
  <c r="I22" i="1" s="1"/>
  <c r="J14" i="1" l="1"/>
  <c r="K12" i="1" s="1"/>
  <c r="K15" i="1" s="1"/>
  <c r="K13" i="1" s="1"/>
  <c r="J19" i="1"/>
  <c r="J22" i="1" s="1"/>
  <c r="K14" i="1" l="1"/>
  <c r="L12" i="1" s="1"/>
  <c r="L15" i="1" s="1"/>
  <c r="L13" i="1" s="1"/>
  <c r="K19" i="1"/>
  <c r="K22" i="1" s="1"/>
  <c r="L14" i="1" l="1"/>
  <c r="M12" i="1" s="1"/>
  <c r="M15" i="1" s="1"/>
  <c r="M13" i="1" s="1"/>
  <c r="L19" i="1"/>
  <c r="L22" i="1" s="1"/>
  <c r="M14" i="1" l="1"/>
  <c r="N12" i="1" s="1"/>
  <c r="N15" i="1" s="1"/>
  <c r="N13" i="1" s="1"/>
  <c r="M19" i="1"/>
  <c r="M22" i="1" s="1"/>
  <c r="N14" i="1" l="1"/>
  <c r="O12" i="1" s="1"/>
  <c r="O15" i="1" s="1"/>
  <c r="O13" i="1" s="1"/>
  <c r="N19" i="1"/>
  <c r="N22" i="1" s="1"/>
  <c r="O14" i="1" l="1"/>
  <c r="P12" i="1" s="1"/>
  <c r="P15" i="1" s="1"/>
  <c r="P13" i="1" s="1"/>
  <c r="O19" i="1"/>
  <c r="O22" i="1" s="1"/>
  <c r="P14" i="1" l="1"/>
  <c r="Q12" i="1" s="1"/>
  <c r="Q15" i="1" s="1"/>
  <c r="Q13" i="1" s="1"/>
  <c r="P19" i="1"/>
  <c r="P22" i="1" s="1"/>
  <c r="Q14" i="1" l="1"/>
  <c r="R12" i="1" s="1"/>
  <c r="R15" i="1" s="1"/>
  <c r="R13" i="1" s="1"/>
  <c r="Q19" i="1"/>
  <c r="Q22" i="1" s="1"/>
  <c r="R14" i="1" l="1"/>
  <c r="S12" i="1" s="1"/>
  <c r="S15" i="1" s="1"/>
  <c r="S13" i="1" s="1"/>
  <c r="R19" i="1"/>
  <c r="R22" i="1" s="1"/>
  <c r="S14" i="1" l="1"/>
  <c r="T12" i="1" s="1"/>
  <c r="T15" i="1" s="1"/>
  <c r="T13" i="1" s="1"/>
  <c r="S19" i="1"/>
  <c r="S22" i="1" s="1"/>
  <c r="T14" i="1" l="1"/>
  <c r="U12" i="1" s="1"/>
  <c r="U15" i="1" s="1"/>
  <c r="U13" i="1" s="1"/>
  <c r="T19" i="1"/>
  <c r="T22" i="1" s="1"/>
  <c r="U14" i="1" l="1"/>
  <c r="V12" i="1" s="1"/>
  <c r="V15" i="1" s="1"/>
  <c r="V13" i="1" s="1"/>
  <c r="U19" i="1"/>
  <c r="U22" i="1" s="1"/>
  <c r="V14" i="1" l="1"/>
  <c r="W12" i="1" s="1"/>
  <c r="W15" i="1" s="1"/>
  <c r="W13" i="1" s="1"/>
  <c r="V19" i="1"/>
  <c r="V22" i="1" s="1"/>
  <c r="W14" i="1" l="1"/>
  <c r="X12" i="1" s="1"/>
  <c r="X15" i="1" s="1"/>
  <c r="X13" i="1" s="1"/>
  <c r="W19" i="1"/>
  <c r="W22" i="1" s="1"/>
  <c r="X14" i="1" l="1"/>
  <c r="Y12" i="1" s="1"/>
  <c r="Y15" i="1" s="1"/>
  <c r="Y13" i="1" s="1"/>
  <c r="X19" i="1"/>
  <c r="X22" i="1" s="1"/>
  <c r="Y14" i="1" l="1"/>
  <c r="Z12" i="1" s="1"/>
  <c r="Z15" i="1" s="1"/>
  <c r="Z13" i="1" s="1"/>
  <c r="Y19" i="1"/>
  <c r="Y22" i="1" s="1"/>
  <c r="Z14" i="1" l="1"/>
  <c r="AA12" i="1" s="1"/>
  <c r="AA15" i="1" s="1"/>
  <c r="AA13" i="1" s="1"/>
  <c r="Z19" i="1"/>
  <c r="Z22" i="1" s="1"/>
  <c r="AA14" i="1" l="1"/>
  <c r="AB12" i="1" s="1"/>
  <c r="AB15" i="1" s="1"/>
  <c r="AB13" i="1" s="1"/>
  <c r="AA19" i="1"/>
  <c r="AA22" i="1" s="1"/>
  <c r="AB14" i="1" l="1"/>
  <c r="AC12" i="1" s="1"/>
  <c r="AC15" i="1" s="1"/>
  <c r="AC13" i="1" s="1"/>
  <c r="AB19" i="1"/>
  <c r="AB22" i="1" s="1"/>
  <c r="AC14" i="1" l="1"/>
  <c r="AD12" i="1" s="1"/>
  <c r="AD15" i="1" s="1"/>
  <c r="AD13" i="1" s="1"/>
  <c r="AC19" i="1"/>
  <c r="AC22" i="1" s="1"/>
  <c r="AD14" i="1" l="1"/>
  <c r="AE12" i="1" s="1"/>
  <c r="AE15" i="1" s="1"/>
  <c r="AE13" i="1" s="1"/>
  <c r="AD19" i="1"/>
  <c r="AD22" i="1" s="1"/>
  <c r="AE14" i="1" l="1"/>
  <c r="AF12" i="1" s="1"/>
  <c r="AF15" i="1" s="1"/>
  <c r="AF13" i="1" s="1"/>
  <c r="AE19" i="1"/>
  <c r="AE22" i="1" s="1"/>
  <c r="AF14" i="1" l="1"/>
  <c r="AG12" i="1" s="1"/>
  <c r="AG15" i="1" s="1"/>
  <c r="AG13" i="1" s="1"/>
  <c r="AF19" i="1"/>
  <c r="AF22" i="1" s="1"/>
  <c r="AG14" i="1" l="1"/>
  <c r="AH12" i="1" s="1"/>
  <c r="AH15" i="1" s="1"/>
  <c r="AH13" i="1" s="1"/>
  <c r="AG19" i="1"/>
  <c r="AG22" i="1" s="1"/>
  <c r="AH14" i="1" l="1"/>
  <c r="AI12" i="1" s="1"/>
  <c r="AI15" i="1" s="1"/>
  <c r="AI13" i="1" s="1"/>
  <c r="AH19" i="1"/>
  <c r="AH22" i="1" s="1"/>
  <c r="AI14" i="1" l="1"/>
  <c r="AI19" i="1"/>
  <c r="E20" i="1" s="1"/>
  <c r="AI22" i="1" l="1"/>
  <c r="E24" i="1" s="1"/>
  <c r="E25" i="1" s="1"/>
  <c r="K3" i="1" s="1"/>
  <c r="K5" i="1" s="1"/>
</calcChain>
</file>

<file path=xl/sharedStrings.xml><?xml version="1.0" encoding="utf-8"?>
<sst xmlns="http://schemas.openxmlformats.org/spreadsheetml/2006/main" count="23" uniqueCount="23">
  <si>
    <t>Prob Loss</t>
  </si>
  <si>
    <t>Loan Amount</t>
  </si>
  <si>
    <t>Credit Spread</t>
  </si>
  <si>
    <t>Assumptions</t>
  </si>
  <si>
    <t>LIBOR Rate</t>
  </si>
  <si>
    <t>Tenor</t>
  </si>
  <si>
    <t>Payment</t>
  </si>
  <si>
    <t>Total Rate</t>
  </si>
  <si>
    <t>Period</t>
  </si>
  <si>
    <t>Opening</t>
  </si>
  <si>
    <t>Repayment</t>
  </si>
  <si>
    <t>Closing</t>
  </si>
  <si>
    <t>Interest</t>
  </si>
  <si>
    <t>LIBOR Portion</t>
  </si>
  <si>
    <t>Compound Spread</t>
  </si>
  <si>
    <t>Return for Libor</t>
  </si>
  <si>
    <t>Credit Spread Portion</t>
  </si>
  <si>
    <t>NPV of Credit Spread Portion</t>
  </si>
  <si>
    <t>Effective Credit Spread</t>
  </si>
  <si>
    <t>LIBOR IRR</t>
  </si>
  <si>
    <t>Pct of Loan</t>
  </si>
  <si>
    <t>LGD</t>
  </si>
  <si>
    <t>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</si>
</sst>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333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0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10" fontId="2" fillId="0" borderId="0" xfId="0" applyNumberFormat="1" applyFont="1"/>
    <xf numFmtId="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25"/>
  <sheetViews>
    <sheetView tabSelected="1" workbookViewId="0">
      <selection activeCell="E7" sqref="E7"/>
    </sheetView>
  </sheetViews>
  <sheetFormatPr defaultRowHeight="14.4" x14ac:dyDescent="0.3"/>
  <cols>
    <col min="1" max="3" width="1.88671875" style="1" customWidth="1"/>
    <col min="4" max="4" width="26.21875" style="1" customWidth="1"/>
    <col min="5" max="8" width="8.88671875" style="1"/>
    <col min="9" max="11" width="8.6640625" style="1" customWidth="1"/>
    <col min="12" max="16384" width="8.88671875" style="1"/>
  </cols>
  <sheetData>
    <row r="2" spans="2:35" x14ac:dyDescent="0.3">
      <c r="B2" s="1" t="s">
        <v>3</v>
      </c>
    </row>
    <row r="3" spans="2:35" x14ac:dyDescent="0.3">
      <c r="C3" s="1" t="s">
        <v>1</v>
      </c>
      <c r="E3" s="4">
        <v>1000</v>
      </c>
      <c r="J3" s="1" t="s">
        <v>0</v>
      </c>
      <c r="K3" s="2">
        <f>E25</f>
        <v>0.31208131584839927</v>
      </c>
    </row>
    <row r="4" spans="2:35" x14ac:dyDescent="0.3">
      <c r="C4" s="1" t="s">
        <v>2</v>
      </c>
      <c r="E4" s="5">
        <v>0.03</v>
      </c>
      <c r="J4" s="1" t="s">
        <v>21</v>
      </c>
      <c r="K4" s="6">
        <v>0.6</v>
      </c>
    </row>
    <row r="5" spans="2:35" x14ac:dyDescent="0.3">
      <c r="C5" s="1" t="s">
        <v>4</v>
      </c>
      <c r="E5" s="5">
        <v>0.02</v>
      </c>
      <c r="J5" s="1" t="s">
        <v>22</v>
      </c>
      <c r="K5" s="2">
        <f>K3/K4</f>
        <v>0.52013552641399885</v>
      </c>
    </row>
    <row r="6" spans="2:35" x14ac:dyDescent="0.3">
      <c r="C6" s="1" t="s">
        <v>5</v>
      </c>
      <c r="E6" s="4">
        <v>20</v>
      </c>
    </row>
    <row r="7" spans="2:35" x14ac:dyDescent="0.3">
      <c r="C7" s="1" t="s">
        <v>7</v>
      </c>
      <c r="E7" s="2">
        <f>E4+E5</f>
        <v>0.05</v>
      </c>
    </row>
    <row r="8" spans="2:35" x14ac:dyDescent="0.3">
      <c r="C8" s="1" t="s">
        <v>6</v>
      </c>
      <c r="E8" s="3">
        <f>PMT(E7,E6,-E3)</f>
        <v>80.242587190691324</v>
      </c>
    </row>
    <row r="9" spans="2:35" x14ac:dyDescent="0.3">
      <c r="C9" s="1" t="s">
        <v>18</v>
      </c>
      <c r="E9" s="2">
        <f>(1+E7)/(1+E5)-1</f>
        <v>2.941176470588247E-2</v>
      </c>
    </row>
    <row r="11" spans="2:35" x14ac:dyDescent="0.3">
      <c r="C11" s="1" t="s">
        <v>8</v>
      </c>
      <c r="E11" s="4">
        <v>0</v>
      </c>
      <c r="F11" s="4">
        <v>1</v>
      </c>
      <c r="G11" s="4">
        <v>2</v>
      </c>
      <c r="H11" s="4">
        <v>3</v>
      </c>
      <c r="I11" s="4">
        <v>4</v>
      </c>
      <c r="J11" s="4">
        <v>5</v>
      </c>
      <c r="K11" s="4">
        <v>6</v>
      </c>
      <c r="L11" s="4">
        <v>7</v>
      </c>
      <c r="M11" s="4">
        <v>8</v>
      </c>
      <c r="N11" s="4">
        <v>9</v>
      </c>
      <c r="O11" s="4">
        <v>10</v>
      </c>
      <c r="P11" s="4">
        <v>11</v>
      </c>
      <c r="Q11" s="4">
        <v>12</v>
      </c>
      <c r="R11" s="4">
        <v>13</v>
      </c>
      <c r="S11" s="4">
        <v>14</v>
      </c>
      <c r="T11" s="4">
        <v>15</v>
      </c>
      <c r="U11" s="4">
        <v>16</v>
      </c>
      <c r="V11" s="4">
        <v>17</v>
      </c>
      <c r="W11" s="4">
        <v>18</v>
      </c>
      <c r="X11" s="4">
        <v>19</v>
      </c>
      <c r="Y11" s="4">
        <v>20</v>
      </c>
      <c r="Z11" s="4">
        <v>21</v>
      </c>
      <c r="AA11" s="4">
        <v>22</v>
      </c>
      <c r="AB11" s="4">
        <v>23</v>
      </c>
      <c r="AC11" s="4">
        <v>24</v>
      </c>
      <c r="AD11" s="4">
        <v>25</v>
      </c>
      <c r="AE11" s="4">
        <v>26</v>
      </c>
      <c r="AF11" s="4">
        <v>27</v>
      </c>
      <c r="AG11" s="4">
        <v>28</v>
      </c>
      <c r="AH11" s="4">
        <v>29</v>
      </c>
      <c r="AI11" s="4">
        <v>30</v>
      </c>
    </row>
    <row r="12" spans="2:35" x14ac:dyDescent="0.3">
      <c r="C12" s="1" t="s">
        <v>9</v>
      </c>
      <c r="F12" s="3">
        <f>E14</f>
        <v>1000</v>
      </c>
      <c r="G12" s="3">
        <f t="shared" ref="G12:AI12" si="0">F14</f>
        <v>969.75741280930868</v>
      </c>
      <c r="H12" s="3">
        <f t="shared" si="0"/>
        <v>938.00269625908277</v>
      </c>
      <c r="I12" s="3">
        <f t="shared" si="0"/>
        <v>904.66024388134554</v>
      </c>
      <c r="J12" s="3">
        <f t="shared" si="0"/>
        <v>869.65066888472154</v>
      </c>
      <c r="K12" s="3">
        <f t="shared" si="0"/>
        <v>832.8906151382663</v>
      </c>
      <c r="L12" s="3">
        <f t="shared" si="0"/>
        <v>794.29255870448833</v>
      </c>
      <c r="M12" s="3">
        <f t="shared" si="0"/>
        <v>753.76459944902138</v>
      </c>
      <c r="N12" s="3">
        <f t="shared" si="0"/>
        <v>711.21024223078109</v>
      </c>
      <c r="O12" s="3">
        <f t="shared" si="0"/>
        <v>666.52816715162885</v>
      </c>
      <c r="P12" s="3">
        <f t="shared" si="0"/>
        <v>619.61198831851902</v>
      </c>
      <c r="Q12" s="3">
        <f t="shared" si="0"/>
        <v>570.35000054375359</v>
      </c>
      <c r="R12" s="3">
        <f t="shared" si="0"/>
        <v>518.62491338024995</v>
      </c>
      <c r="S12" s="3">
        <f t="shared" si="0"/>
        <v>464.31357185857109</v>
      </c>
      <c r="T12" s="3">
        <f t="shared" si="0"/>
        <v>407.28666326080833</v>
      </c>
      <c r="U12" s="3">
        <f t="shared" si="0"/>
        <v>347.40840923315739</v>
      </c>
      <c r="V12" s="3">
        <f t="shared" si="0"/>
        <v>284.53624250412395</v>
      </c>
      <c r="W12" s="3">
        <f t="shared" si="0"/>
        <v>218.52046743863883</v>
      </c>
      <c r="X12" s="3">
        <f t="shared" si="0"/>
        <v>149.20390361987944</v>
      </c>
      <c r="Y12" s="3">
        <f t="shared" si="0"/>
        <v>76.421511610182094</v>
      </c>
      <c r="Z12" s="3">
        <f t="shared" si="0"/>
        <v>0</v>
      </c>
      <c r="AA12" s="3">
        <f t="shared" si="0"/>
        <v>0</v>
      </c>
      <c r="AB12" s="3">
        <f t="shared" si="0"/>
        <v>0</v>
      </c>
      <c r="AC12" s="3">
        <f t="shared" si="0"/>
        <v>0</v>
      </c>
      <c r="AD12" s="3">
        <f t="shared" si="0"/>
        <v>0</v>
      </c>
      <c r="AE12" s="3">
        <f t="shared" si="0"/>
        <v>0</v>
      </c>
      <c r="AF12" s="3">
        <f t="shared" si="0"/>
        <v>0</v>
      </c>
      <c r="AG12" s="3">
        <f t="shared" si="0"/>
        <v>0</v>
      </c>
      <c r="AH12" s="3">
        <f t="shared" si="0"/>
        <v>0</v>
      </c>
      <c r="AI12" s="3">
        <f t="shared" si="0"/>
        <v>0</v>
      </c>
    </row>
    <row r="13" spans="2:35" x14ac:dyDescent="0.3">
      <c r="C13" s="1" t="s">
        <v>10</v>
      </c>
      <c r="F13" s="3">
        <f>MIN($E$8-F15,F12)</f>
        <v>30.242587190691324</v>
      </c>
      <c r="G13" s="3">
        <f t="shared" ref="G13:AI13" si="1">MIN($E$8-G15,G12)</f>
        <v>31.754716550225886</v>
      </c>
      <c r="H13" s="3">
        <f t="shared" si="1"/>
        <v>33.342452377737182</v>
      </c>
      <c r="I13" s="3">
        <f t="shared" si="1"/>
        <v>35.009574996624046</v>
      </c>
      <c r="J13" s="3">
        <f t="shared" si="1"/>
        <v>36.760053746455242</v>
      </c>
      <c r="K13" s="3">
        <f t="shared" si="1"/>
        <v>38.598056433778005</v>
      </c>
      <c r="L13" s="3">
        <f t="shared" si="1"/>
        <v>40.527959255466904</v>
      </c>
      <c r="M13" s="3">
        <f t="shared" si="1"/>
        <v>42.554357218240256</v>
      </c>
      <c r="N13" s="3">
        <f t="shared" si="1"/>
        <v>44.68207507915227</v>
      </c>
      <c r="O13" s="3">
        <f t="shared" si="1"/>
        <v>46.916178833109882</v>
      </c>
      <c r="P13" s="3">
        <f t="shared" si="1"/>
        <v>49.261987774765373</v>
      </c>
      <c r="Q13" s="3">
        <f t="shared" si="1"/>
        <v>51.725087163503645</v>
      </c>
      <c r="R13" s="3">
        <f t="shared" si="1"/>
        <v>54.311341521678827</v>
      </c>
      <c r="S13" s="3">
        <f t="shared" si="1"/>
        <v>57.02690859776277</v>
      </c>
      <c r="T13" s="3">
        <f t="shared" si="1"/>
        <v>59.878254027650911</v>
      </c>
      <c r="U13" s="3">
        <f t="shared" si="1"/>
        <v>62.872166729033452</v>
      </c>
      <c r="V13" s="3">
        <f t="shared" si="1"/>
        <v>66.01577506548513</v>
      </c>
      <c r="W13" s="3">
        <f t="shared" si="1"/>
        <v>69.316563818759377</v>
      </c>
      <c r="X13" s="3">
        <f t="shared" si="1"/>
        <v>72.782392009697347</v>
      </c>
      <c r="Y13" s="3">
        <f t="shared" si="1"/>
        <v>76.421511610182094</v>
      </c>
      <c r="Z13" s="3">
        <f t="shared" si="1"/>
        <v>0</v>
      </c>
      <c r="AA13" s="3">
        <f t="shared" si="1"/>
        <v>0</v>
      </c>
      <c r="AB13" s="3">
        <f t="shared" si="1"/>
        <v>0</v>
      </c>
      <c r="AC13" s="3">
        <f t="shared" si="1"/>
        <v>0</v>
      </c>
      <c r="AD13" s="3">
        <f t="shared" si="1"/>
        <v>0</v>
      </c>
      <c r="AE13" s="3">
        <f t="shared" si="1"/>
        <v>0</v>
      </c>
      <c r="AF13" s="3">
        <f t="shared" si="1"/>
        <v>0</v>
      </c>
      <c r="AG13" s="3">
        <f t="shared" si="1"/>
        <v>0</v>
      </c>
      <c r="AH13" s="3">
        <f t="shared" si="1"/>
        <v>0</v>
      </c>
      <c r="AI13" s="3">
        <f t="shared" si="1"/>
        <v>0</v>
      </c>
    </row>
    <row r="14" spans="2:35" x14ac:dyDescent="0.3">
      <c r="C14" s="1" t="s">
        <v>11</v>
      </c>
      <c r="E14" s="1">
        <f>E3</f>
        <v>1000</v>
      </c>
      <c r="F14" s="3">
        <f>F12-F13</f>
        <v>969.75741280930868</v>
      </c>
      <c r="G14" s="3">
        <f t="shared" ref="G14:AI14" si="2">G12-G13</f>
        <v>938.00269625908277</v>
      </c>
      <c r="H14" s="3">
        <f t="shared" si="2"/>
        <v>904.66024388134554</v>
      </c>
      <c r="I14" s="3">
        <f t="shared" si="2"/>
        <v>869.65066888472154</v>
      </c>
      <c r="J14" s="3">
        <f t="shared" si="2"/>
        <v>832.8906151382663</v>
      </c>
      <c r="K14" s="3">
        <f t="shared" si="2"/>
        <v>794.29255870448833</v>
      </c>
      <c r="L14" s="3">
        <f t="shared" si="2"/>
        <v>753.76459944902138</v>
      </c>
      <c r="M14" s="3">
        <f t="shared" si="2"/>
        <v>711.21024223078109</v>
      </c>
      <c r="N14" s="3">
        <f t="shared" si="2"/>
        <v>666.52816715162885</v>
      </c>
      <c r="O14" s="3">
        <f t="shared" si="2"/>
        <v>619.61198831851902</v>
      </c>
      <c r="P14" s="3">
        <f t="shared" si="2"/>
        <v>570.35000054375359</v>
      </c>
      <c r="Q14" s="3">
        <f t="shared" si="2"/>
        <v>518.62491338024995</v>
      </c>
      <c r="R14" s="3">
        <f t="shared" si="2"/>
        <v>464.31357185857109</v>
      </c>
      <c r="S14" s="3">
        <f t="shared" si="2"/>
        <v>407.28666326080833</v>
      </c>
      <c r="T14" s="3">
        <f t="shared" si="2"/>
        <v>347.40840923315739</v>
      </c>
      <c r="U14" s="3">
        <f t="shared" si="2"/>
        <v>284.53624250412395</v>
      </c>
      <c r="V14" s="3">
        <f t="shared" si="2"/>
        <v>218.52046743863883</v>
      </c>
      <c r="W14" s="3">
        <f t="shared" si="2"/>
        <v>149.20390361987944</v>
      </c>
      <c r="X14" s="3">
        <f t="shared" si="2"/>
        <v>76.421511610182094</v>
      </c>
      <c r="Y14" s="3">
        <f t="shared" si="2"/>
        <v>0</v>
      </c>
      <c r="Z14" s="3">
        <f t="shared" si="2"/>
        <v>0</v>
      </c>
      <c r="AA14" s="3">
        <f t="shared" si="2"/>
        <v>0</v>
      </c>
      <c r="AB14" s="3">
        <f t="shared" si="2"/>
        <v>0</v>
      </c>
      <c r="AC14" s="3">
        <f t="shared" si="2"/>
        <v>0</v>
      </c>
      <c r="AD14" s="3">
        <f t="shared" si="2"/>
        <v>0</v>
      </c>
      <c r="AE14" s="3">
        <f t="shared" si="2"/>
        <v>0</v>
      </c>
      <c r="AF14" s="3">
        <f t="shared" si="2"/>
        <v>0</v>
      </c>
      <c r="AG14" s="3">
        <f t="shared" si="2"/>
        <v>0</v>
      </c>
      <c r="AH14" s="3">
        <f t="shared" si="2"/>
        <v>0</v>
      </c>
      <c r="AI14" s="3">
        <f t="shared" si="2"/>
        <v>0</v>
      </c>
    </row>
    <row r="15" spans="2:35" x14ac:dyDescent="0.3">
      <c r="C15" s="1" t="s">
        <v>12</v>
      </c>
      <c r="F15" s="3">
        <f>F12*$E$7</f>
        <v>50</v>
      </c>
      <c r="G15" s="3">
        <f t="shared" ref="G15:AI15" si="3">G12*$E$7</f>
        <v>48.487870640465438</v>
      </c>
      <c r="H15" s="3">
        <f t="shared" si="3"/>
        <v>46.900134812954143</v>
      </c>
      <c r="I15" s="3">
        <f t="shared" si="3"/>
        <v>45.233012194067278</v>
      </c>
      <c r="J15" s="3">
        <f t="shared" si="3"/>
        <v>43.482533444236083</v>
      </c>
      <c r="K15" s="3">
        <f t="shared" si="3"/>
        <v>41.644530756913319</v>
      </c>
      <c r="L15" s="3">
        <f t="shared" si="3"/>
        <v>39.714627935224421</v>
      </c>
      <c r="M15" s="3">
        <f t="shared" si="3"/>
        <v>37.688229972451069</v>
      </c>
      <c r="N15" s="3">
        <f t="shared" si="3"/>
        <v>35.560512111539055</v>
      </c>
      <c r="O15" s="3">
        <f t="shared" si="3"/>
        <v>33.326408357581442</v>
      </c>
      <c r="P15" s="3">
        <f t="shared" si="3"/>
        <v>30.980599415925951</v>
      </c>
      <c r="Q15" s="3">
        <f t="shared" si="3"/>
        <v>28.51750002718768</v>
      </c>
      <c r="R15" s="3">
        <f t="shared" si="3"/>
        <v>25.931245669012498</v>
      </c>
      <c r="S15" s="3">
        <f t="shared" si="3"/>
        <v>23.215678592928555</v>
      </c>
      <c r="T15" s="3">
        <f t="shared" si="3"/>
        <v>20.364333163040417</v>
      </c>
      <c r="U15" s="3">
        <f t="shared" si="3"/>
        <v>17.370420461657869</v>
      </c>
      <c r="V15" s="3">
        <f t="shared" si="3"/>
        <v>14.226812125206198</v>
      </c>
      <c r="W15" s="3">
        <f t="shared" si="3"/>
        <v>10.926023371931942</v>
      </c>
      <c r="X15" s="3">
        <f t="shared" si="3"/>
        <v>7.4601951809939724</v>
      </c>
      <c r="Y15" s="3">
        <f t="shared" si="3"/>
        <v>3.8210755805091048</v>
      </c>
      <c r="Z15" s="3">
        <f t="shared" si="3"/>
        <v>0</v>
      </c>
      <c r="AA15" s="3">
        <f t="shared" si="3"/>
        <v>0</v>
      </c>
      <c r="AB15" s="3">
        <f t="shared" si="3"/>
        <v>0</v>
      </c>
      <c r="AC15" s="3">
        <f t="shared" si="3"/>
        <v>0</v>
      </c>
      <c r="AD15" s="3">
        <f t="shared" si="3"/>
        <v>0</v>
      </c>
      <c r="AE15" s="3">
        <f t="shared" si="3"/>
        <v>0</v>
      </c>
      <c r="AF15" s="3">
        <f t="shared" si="3"/>
        <v>0</v>
      </c>
      <c r="AG15" s="3">
        <f t="shared" si="3"/>
        <v>0</v>
      </c>
      <c r="AH15" s="3">
        <f t="shared" si="3"/>
        <v>0</v>
      </c>
      <c r="AI15" s="3">
        <f t="shared" si="3"/>
        <v>0</v>
      </c>
    </row>
    <row r="17" spans="3:35" x14ac:dyDescent="0.3">
      <c r="C17" s="1" t="s">
        <v>13</v>
      </c>
    </row>
    <row r="18" spans="3:35" x14ac:dyDescent="0.3">
      <c r="D18" s="1" t="s">
        <v>14</v>
      </c>
      <c r="E18" s="4">
        <v>1</v>
      </c>
      <c r="F18" s="3">
        <f>E18*(1+$E$9)</f>
        <v>1.0294117647058825</v>
      </c>
      <c r="G18" s="3">
        <f t="shared" ref="G18:AI18" si="4">F18*(1+$E$9)</f>
        <v>1.0596885813148791</v>
      </c>
      <c r="H18" s="3">
        <f t="shared" si="4"/>
        <v>1.0908558925300227</v>
      </c>
      <c r="I18" s="3">
        <f t="shared" si="4"/>
        <v>1.1229398893691411</v>
      </c>
      <c r="J18" s="3">
        <f t="shared" si="4"/>
        <v>1.1559675331741159</v>
      </c>
      <c r="K18" s="3">
        <f t="shared" si="4"/>
        <v>1.1899665782674724</v>
      </c>
      <c r="L18" s="3">
        <f t="shared" si="4"/>
        <v>1.2249655952753393</v>
      </c>
      <c r="M18" s="3">
        <f t="shared" si="4"/>
        <v>1.2609939951363789</v>
      </c>
      <c r="N18" s="3">
        <f t="shared" si="4"/>
        <v>1.2980820538168607</v>
      </c>
      <c r="O18" s="3">
        <f t="shared" si="4"/>
        <v>1.3362609377526509</v>
      </c>
      <c r="P18" s="3">
        <f t="shared" si="4"/>
        <v>1.3755627300394937</v>
      </c>
      <c r="Q18" s="3">
        <f t="shared" si="4"/>
        <v>1.4160204573935966</v>
      </c>
      <c r="R18" s="3">
        <f t="shared" si="4"/>
        <v>1.4576681179051731</v>
      </c>
      <c r="S18" s="3">
        <f t="shared" si="4"/>
        <v>1.5005407096082666</v>
      </c>
      <c r="T18" s="3">
        <f t="shared" si="4"/>
        <v>1.5446742598908629</v>
      </c>
      <c r="U18" s="3">
        <f t="shared" si="4"/>
        <v>1.5901058557700061</v>
      </c>
      <c r="V18" s="3">
        <f t="shared" si="4"/>
        <v>1.6368736750573594</v>
      </c>
      <c r="W18" s="3">
        <f t="shared" si="4"/>
        <v>1.6850170184413995</v>
      </c>
      <c r="X18" s="3">
        <f t="shared" si="4"/>
        <v>1.7345763425132055</v>
      </c>
      <c r="Y18" s="3">
        <f t="shared" si="4"/>
        <v>1.7855932937635941</v>
      </c>
      <c r="Z18" s="3">
        <f t="shared" si="4"/>
        <v>1.8381107435801707</v>
      </c>
      <c r="AA18" s="3">
        <f t="shared" si="4"/>
        <v>1.8921728242737053</v>
      </c>
      <c r="AB18" s="3">
        <f t="shared" si="4"/>
        <v>1.9478249661641085</v>
      </c>
      <c r="AC18" s="3">
        <f t="shared" si="4"/>
        <v>2.0051139357571706</v>
      </c>
      <c r="AD18" s="3">
        <f t="shared" si="4"/>
        <v>2.0640878750441463</v>
      </c>
      <c r="AE18" s="3">
        <f t="shared" si="4"/>
        <v>2.1247963419572096</v>
      </c>
      <c r="AF18" s="3">
        <f t="shared" si="4"/>
        <v>2.1872903520147746</v>
      </c>
      <c r="AG18" s="3">
        <f t="shared" si="4"/>
        <v>2.25162242119168</v>
      </c>
      <c r="AH18" s="3">
        <f t="shared" si="4"/>
        <v>2.317846610050259</v>
      </c>
      <c r="AI18" s="3">
        <f t="shared" si="4"/>
        <v>2.3860185691693845</v>
      </c>
    </row>
    <row r="19" spans="3:35" x14ac:dyDescent="0.3">
      <c r="D19" s="1" t="s">
        <v>15</v>
      </c>
      <c r="E19" s="1">
        <f>-E14</f>
        <v>-1000</v>
      </c>
      <c r="F19" s="3">
        <f>(F15+F13)/F18</f>
        <v>77.949941842385854</v>
      </c>
      <c r="G19" s="3">
        <f t="shared" ref="G19:AI19" si="5">(G15+G13)/G18</f>
        <v>75.722800646889112</v>
      </c>
      <c r="H19" s="3">
        <f t="shared" si="5"/>
        <v>73.559292056977981</v>
      </c>
      <c r="I19" s="3">
        <f t="shared" si="5"/>
        <v>71.457597998207177</v>
      </c>
      <c r="J19" s="3">
        <f t="shared" si="5"/>
        <v>69.415952341115542</v>
      </c>
      <c r="K19" s="3">
        <f t="shared" si="5"/>
        <v>67.432639417083649</v>
      </c>
      <c r="L19" s="3">
        <f t="shared" si="5"/>
        <v>65.505992576595546</v>
      </c>
      <c r="M19" s="3">
        <f t="shared" si="5"/>
        <v>63.634392788692807</v>
      </c>
      <c r="N19" s="3">
        <f t="shared" si="5"/>
        <v>61.816267280444443</v>
      </c>
      <c r="O19" s="3">
        <f t="shared" si="5"/>
        <v>60.050088215288881</v>
      </c>
      <c r="P19" s="3">
        <f t="shared" si="5"/>
        <v>58.334371409137759</v>
      </c>
      <c r="Q19" s="3">
        <f t="shared" si="5"/>
        <v>56.667675083162386</v>
      </c>
      <c r="R19" s="3">
        <f t="shared" si="5"/>
        <v>55.048598652214885</v>
      </c>
      <c r="S19" s="3">
        <f t="shared" si="5"/>
        <v>53.475781547865886</v>
      </c>
      <c r="T19" s="3">
        <f t="shared" si="5"/>
        <v>51.947902075069706</v>
      </c>
      <c r="U19" s="3">
        <f t="shared" si="5"/>
        <v>50.463676301496285</v>
      </c>
      <c r="V19" s="3">
        <f t="shared" si="5"/>
        <v>49.021856978596382</v>
      </c>
      <c r="W19" s="3">
        <f t="shared" si="5"/>
        <v>47.621232493493629</v>
      </c>
      <c r="X19" s="3">
        <f t="shared" si="5"/>
        <v>46.260625850822379</v>
      </c>
      <c r="Y19" s="3">
        <f t="shared" si="5"/>
        <v>44.938893683655948</v>
      </c>
      <c r="Z19" s="3">
        <f t="shared" si="5"/>
        <v>0</v>
      </c>
      <c r="AA19" s="3">
        <f t="shared" si="5"/>
        <v>0</v>
      </c>
      <c r="AB19" s="3">
        <f t="shared" si="5"/>
        <v>0</v>
      </c>
      <c r="AC19" s="3">
        <f t="shared" si="5"/>
        <v>0</v>
      </c>
      <c r="AD19" s="3">
        <f t="shared" si="5"/>
        <v>0</v>
      </c>
      <c r="AE19" s="3">
        <f t="shared" si="5"/>
        <v>0</v>
      </c>
      <c r="AF19" s="3">
        <f t="shared" si="5"/>
        <v>0</v>
      </c>
      <c r="AG19" s="3">
        <f t="shared" si="5"/>
        <v>0</v>
      </c>
      <c r="AH19" s="3">
        <f t="shared" si="5"/>
        <v>0</v>
      </c>
      <c r="AI19" s="3">
        <f t="shared" si="5"/>
        <v>0</v>
      </c>
    </row>
    <row r="20" spans="3:35" x14ac:dyDescent="0.3">
      <c r="D20" s="1" t="s">
        <v>19</v>
      </c>
      <c r="E20" s="2">
        <f>IRR(19:19)</f>
        <v>1.9999999999545715E-2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2" spans="3:35" x14ac:dyDescent="0.3">
      <c r="C22" s="1" t="s">
        <v>16</v>
      </c>
      <c r="F22" s="3">
        <f>F13+F15-F19</f>
        <v>2.2926453483054701</v>
      </c>
      <c r="G22" s="3">
        <f t="shared" ref="G22:AI22" si="6">G13+G15-G19</f>
        <v>4.519786543802212</v>
      </c>
      <c r="H22" s="3">
        <f t="shared" si="6"/>
        <v>6.6832951337133437</v>
      </c>
      <c r="I22" s="3">
        <f t="shared" si="6"/>
        <v>8.7849891924841472</v>
      </c>
      <c r="J22" s="3">
        <f t="shared" si="6"/>
        <v>10.826634849575782</v>
      </c>
      <c r="K22" s="3">
        <f t="shared" si="6"/>
        <v>12.809947773607675</v>
      </c>
      <c r="L22" s="3">
        <f t="shared" si="6"/>
        <v>14.736594614095779</v>
      </c>
      <c r="M22" s="3">
        <f t="shared" si="6"/>
        <v>16.608194401998517</v>
      </c>
      <c r="N22" s="3">
        <f t="shared" si="6"/>
        <v>18.426319910246882</v>
      </c>
      <c r="O22" s="3">
        <f t="shared" si="6"/>
        <v>20.192498975402444</v>
      </c>
      <c r="P22" s="3">
        <f t="shared" si="6"/>
        <v>21.908215781553565</v>
      </c>
      <c r="Q22" s="3">
        <f t="shared" si="6"/>
        <v>23.574912107528938</v>
      </c>
      <c r="R22" s="3">
        <f t="shared" si="6"/>
        <v>25.193988538476439</v>
      </c>
      <c r="S22" s="3">
        <f t="shared" si="6"/>
        <v>26.766805642825439</v>
      </c>
      <c r="T22" s="3">
        <f t="shared" si="6"/>
        <v>28.294685115621618</v>
      </c>
      <c r="U22" s="3">
        <f t="shared" si="6"/>
        <v>29.778910889195039</v>
      </c>
      <c r="V22" s="3">
        <f t="shared" si="6"/>
        <v>31.220730212094942</v>
      </c>
      <c r="W22" s="3">
        <f t="shared" si="6"/>
        <v>32.621354697197695</v>
      </c>
      <c r="X22" s="3">
        <f t="shared" si="6"/>
        <v>33.981961339868946</v>
      </c>
      <c r="Y22" s="3">
        <f t="shared" si="6"/>
        <v>35.303693507035248</v>
      </c>
      <c r="Z22" s="3">
        <f t="shared" si="6"/>
        <v>0</v>
      </c>
      <c r="AA22" s="3">
        <f t="shared" si="6"/>
        <v>0</v>
      </c>
      <c r="AB22" s="3">
        <f t="shared" si="6"/>
        <v>0</v>
      </c>
      <c r="AC22" s="3">
        <f t="shared" si="6"/>
        <v>0</v>
      </c>
      <c r="AD22" s="3">
        <f t="shared" si="6"/>
        <v>0</v>
      </c>
      <c r="AE22" s="3">
        <f t="shared" si="6"/>
        <v>0</v>
      </c>
      <c r="AF22" s="3">
        <f t="shared" si="6"/>
        <v>0</v>
      </c>
      <c r="AG22" s="3">
        <f t="shared" si="6"/>
        <v>0</v>
      </c>
      <c r="AH22" s="3">
        <f t="shared" si="6"/>
        <v>0</v>
      </c>
      <c r="AI22" s="3">
        <f t="shared" si="6"/>
        <v>0</v>
      </c>
    </row>
    <row r="24" spans="3:35" x14ac:dyDescent="0.3">
      <c r="C24" s="1" t="s">
        <v>17</v>
      </c>
      <c r="E24" s="3">
        <f>NPV(E20,F22:AI22)</f>
        <v>312.08131584839924</v>
      </c>
    </row>
    <row r="25" spans="3:35" x14ac:dyDescent="0.3">
      <c r="C25" s="1" t="s">
        <v>20</v>
      </c>
      <c r="E25" s="2">
        <f>E24/E14</f>
        <v>0.31208131584839927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Lewenski</dc:creator>
  <cp:lastModifiedBy>Monika Lewenski</cp:lastModifiedBy>
  <dcterms:created xsi:type="dcterms:W3CDTF">2015-12-09T20:01:46Z</dcterms:created>
  <dcterms:modified xsi:type="dcterms:W3CDTF">2015-12-09T20:43:51Z</dcterms:modified>
</cp:coreProperties>
</file>